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2" i="1" l="1"/>
  <c r="G12" i="1"/>
  <c r="F42" i="1" l="1"/>
  <c r="G42" i="1"/>
  <c r="H42" i="1"/>
  <c r="I42" i="1"/>
  <c r="J42" i="1"/>
  <c r="E42" i="1"/>
  <c r="E47" i="1"/>
  <c r="F47" i="1" s="1"/>
  <c r="G47" i="1" s="1"/>
  <c r="H47" i="1" s="1"/>
  <c r="I47" i="1" s="1"/>
  <c r="J47" i="1" s="1"/>
  <c r="F37" i="1"/>
  <c r="F41" i="1" s="1"/>
  <c r="F43" i="1" s="1"/>
  <c r="G37" i="1"/>
  <c r="G41" i="1" s="1"/>
  <c r="G43" i="1" s="1"/>
  <c r="H37" i="1"/>
  <c r="I37" i="1"/>
  <c r="J37" i="1"/>
  <c r="E37" i="1"/>
  <c r="E38" i="1" s="1"/>
  <c r="F36" i="1"/>
  <c r="G36" i="1"/>
  <c r="H36" i="1"/>
  <c r="I36" i="1"/>
  <c r="J36" i="1"/>
  <c r="E36" i="1"/>
  <c r="F25" i="1"/>
  <c r="G25" i="1"/>
  <c r="H25" i="1"/>
  <c r="I25" i="1"/>
  <c r="J25" i="1"/>
  <c r="E25" i="1"/>
  <c r="E26" i="1" s="1"/>
  <c r="E24" i="1"/>
  <c r="G24" i="1"/>
  <c r="F24" i="1"/>
  <c r="H24" i="1"/>
  <c r="I24" i="1"/>
  <c r="J24" i="1"/>
  <c r="I23" i="1"/>
  <c r="H12" i="1"/>
  <c r="I12" i="1"/>
  <c r="J12" i="1"/>
  <c r="E12" i="1"/>
  <c r="F11" i="1"/>
  <c r="G11" i="1"/>
  <c r="H11" i="1"/>
  <c r="I11" i="1"/>
  <c r="J11" i="1"/>
  <c r="E11" i="1"/>
  <c r="F38" i="1" l="1"/>
  <c r="F26" i="1"/>
  <c r="G26" i="1" s="1"/>
  <c r="E41" i="1"/>
  <c r="I41" i="1"/>
  <c r="I43" i="1" s="1"/>
  <c r="E13" i="1"/>
  <c r="F13" i="1" s="1"/>
  <c r="G13" i="1" s="1"/>
  <c r="H41" i="1"/>
  <c r="H43" i="1" s="1"/>
  <c r="H26" i="1"/>
  <c r="I26" i="1" s="1"/>
  <c r="J26" i="1" s="1"/>
  <c r="J41" i="1"/>
  <c r="J43" i="1" s="1"/>
  <c r="G38" i="1"/>
  <c r="H38" i="1" s="1"/>
  <c r="I38" i="1" s="1"/>
  <c r="J38" i="1" s="1"/>
  <c r="F46" i="1"/>
  <c r="F48" i="1" s="1"/>
  <c r="E46" i="1" l="1"/>
  <c r="H13" i="1"/>
  <c r="G46" i="1"/>
  <c r="G48" i="1" s="1"/>
  <c r="I13" i="1" l="1"/>
  <c r="H46" i="1"/>
  <c r="H48" i="1" s="1"/>
  <c r="J13" i="1" l="1"/>
  <c r="J46" i="1" s="1"/>
  <c r="J48" i="1" s="1"/>
  <c r="I46" i="1"/>
  <c r="I48" i="1" s="1"/>
</calcChain>
</file>

<file path=xl/sharedStrings.xml><?xml version="1.0" encoding="utf-8"?>
<sst xmlns="http://schemas.openxmlformats.org/spreadsheetml/2006/main" count="97" uniqueCount="46">
  <si>
    <t>Revised Net Surplus / Deficit per budget model</t>
  </si>
  <si>
    <t>Maintain income at 19/20 levels</t>
  </si>
  <si>
    <t>Add back PGT growth of retained programmes</t>
  </si>
  <si>
    <t>Additional Investment</t>
  </si>
  <si>
    <t>Income Reduction</t>
  </si>
  <si>
    <t>Maintain Income at 20/21 levels</t>
  </si>
  <si>
    <t>Cost Saving</t>
  </si>
  <si>
    <t>Redundancy</t>
  </si>
  <si>
    <t>APP Saving</t>
  </si>
  <si>
    <t>Sub total</t>
  </si>
  <si>
    <t>Option 1 - Investment</t>
  </si>
  <si>
    <t>Effect on Shared Costs - Increase - staff</t>
  </si>
  <si>
    <t>Effect on Shared Costs - Increase - students</t>
  </si>
  <si>
    <t>Ac + support staff wef Jan 2022</t>
  </si>
  <si>
    <t>Ac + support staff x 20/21 Unit costs + 2.5% p/a</t>
  </si>
  <si>
    <t>already spent so don't need to add back on</t>
  </si>
  <si>
    <t>Option 2 - Teach Out</t>
  </si>
  <si>
    <t>Effect on Shared Costs - Decrease</t>
  </si>
  <si>
    <t>Per PPBI 0</t>
  </si>
  <si>
    <t>50% initally 0</t>
  </si>
  <si>
    <t>Spread over 3 years</t>
  </si>
  <si>
    <t>Savings based on no new intake after 21/22 x unit costs across all categories + 2.5% p/a</t>
  </si>
  <si>
    <t>Effect on Shared Costs  Decrease</t>
  </si>
  <si>
    <t>per PPBI</t>
  </si>
  <si>
    <t>lower than option 2</t>
  </si>
  <si>
    <t>Savings based on no new intake after 21/22 except for the 3 retained progs x unit costs across all categories + 2.5% p/a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</si>
  <si>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</si>
  <si>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</si>
  <si>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</si>
  <si>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</si>
  <si>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</si>
  <si>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</si>
  <si>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</si>
  <si>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</si>
  <si>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</si>
  <si>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Impact on University - Difference (Option 1 vs Option 3)</t>
  </si>
  <si>
    <t>Cumulative investment (Option 1)</t>
  </si>
  <si>
    <t>Annual investment (Option 1)</t>
  </si>
  <si>
    <t>Difference as a proportion of investment</t>
  </si>
  <si>
    <t>Impact on University - Cumulative (Option 1 vs Option 3)</t>
  </si>
  <si>
    <t xml:space="preserve">Option 3 - Closure and realignment </t>
  </si>
  <si>
    <t>Impact on University (recreated)</t>
  </si>
  <si>
    <t>Cumulative impact on University (recreated)</t>
  </si>
  <si>
    <t>Cumulative difference as a proportion of investment</t>
  </si>
  <si>
    <t>Sheffield UCU analysis of the financial implications of the three options from the Archaeology review, based on figures in the review document</t>
  </si>
  <si>
    <t>Figures for 'Impact on University' are calculated by ignoring the effects on shared costs, which circulated internally to the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</si>
</sst>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0" fillId="0" borderId="0" xfId="0" applyFont="1"/>
    <xf numFmtId="4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right"/>
    </xf>
    <xf numFmtId="9" fontId="0" fillId="2" borderId="0" xfId="0" applyNumberFormat="1" applyFill="1"/>
    <xf numFmtId="165" fontId="0" fillId="0" borderId="0" xfId="0" applyNumberFormat="1"/>
    <xf numFmtId="165" fontId="1" fillId="0" borderId="0" xfId="0" applyNumberFormat="1" applyFont="1"/>
    <xf numFmtId="165" fontId="0" fillId="0" borderId="0" xfId="0" applyNumberFormat="1" applyFont="1"/>
    <xf numFmtId="165" fontId="0" fillId="2" borderId="0" xfId="0" applyNumberForma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abSelected="1" zoomScaleNormal="100" workbookViewId="0"/>
  </sheetViews>
  <sheetFormatPr defaultRowHeight="14.5" x14ac:dyDescent="0.35"/>
  <cols>
    <col min="1" max="1" width="48.81640625" bestFit="1" customWidth="1"/>
    <col min="2" max="2" width="8.90625" bestFit="1" customWidth="1"/>
    <col min="4" max="4" width="8.90625" bestFit="1" customWidth="1"/>
    <col min="6" max="6" width="8.81640625" bestFit="1" customWidth="1"/>
    <col min="7" max="10" width="10.36328125" bestFit="1" customWidth="1"/>
  </cols>
  <sheetData>
    <row r="1" spans="1:11" ht="18.5" x14ac:dyDescent="0.45">
      <c r="A1" s="15" t="s">
        <v>44</v>
      </c>
    </row>
    <row r="2" spans="1:11" x14ac:dyDescent="0.35">
      <c r="A2" s="1" t="s">
        <v>45</v>
      </c>
    </row>
    <row r="4" spans="1:11" x14ac:dyDescent="0.35">
      <c r="A4" s="1" t="s">
        <v>10</v>
      </c>
      <c r="B4" s="9" t="s">
        <v>26</v>
      </c>
      <c r="C4" s="9" t="s">
        <v>27</v>
      </c>
      <c r="D4" s="9" t="s">
        <v>28</v>
      </c>
      <c r="E4" s="9" t="s">
        <v>29</v>
      </c>
      <c r="F4" s="9" t="s">
        <v>30</v>
      </c>
      <c r="G4" s="9" t="s">
        <v>31</v>
      </c>
      <c r="H4" s="9" t="s">
        <v>32</v>
      </c>
      <c r="I4" s="9" t="s">
        <v>33</v>
      </c>
      <c r="J4" s="9" t="s">
        <v>34</v>
      </c>
    </row>
    <row r="5" spans="1:11" x14ac:dyDescent="0.35">
      <c r="A5" s="6" t="s">
        <v>0</v>
      </c>
      <c r="B5" s="11">
        <v>-691128</v>
      </c>
      <c r="C5" s="11">
        <v>-829955</v>
      </c>
      <c r="D5" s="11">
        <v>-327065</v>
      </c>
      <c r="E5" s="11">
        <v>-61364</v>
      </c>
      <c r="F5" s="11">
        <v>325703</v>
      </c>
      <c r="G5" s="11">
        <v>409012</v>
      </c>
      <c r="H5" s="11">
        <v>633457</v>
      </c>
      <c r="I5" s="11">
        <v>776610</v>
      </c>
      <c r="J5" s="11">
        <v>879818</v>
      </c>
    </row>
    <row r="6" spans="1:11" x14ac:dyDescent="0.35">
      <c r="A6" t="s">
        <v>1</v>
      </c>
      <c r="B6" s="3"/>
      <c r="C6" s="3"/>
      <c r="D6" s="3"/>
      <c r="E6" s="11">
        <v>0</v>
      </c>
      <c r="F6" s="11">
        <v>0</v>
      </c>
      <c r="G6" s="11">
        <v>-634470</v>
      </c>
      <c r="H6" s="11">
        <v>-940464</v>
      </c>
      <c r="I6" s="11">
        <v>-1177158</v>
      </c>
      <c r="J6" s="11">
        <v>-1348382</v>
      </c>
    </row>
    <row r="7" spans="1:11" x14ac:dyDescent="0.35">
      <c r="A7" t="s">
        <v>2</v>
      </c>
      <c r="B7" s="3"/>
      <c r="C7" s="3"/>
      <c r="D7" s="3"/>
      <c r="E7" s="11">
        <v>0</v>
      </c>
      <c r="F7" s="11">
        <v>0</v>
      </c>
      <c r="G7" s="11">
        <v>300706</v>
      </c>
      <c r="H7" s="11">
        <v>322680</v>
      </c>
      <c r="I7" s="11">
        <v>296213</v>
      </c>
      <c r="J7" s="11">
        <v>296213</v>
      </c>
    </row>
    <row r="8" spans="1:11" x14ac:dyDescent="0.35">
      <c r="A8" t="s">
        <v>3</v>
      </c>
      <c r="B8" s="3"/>
      <c r="C8" s="3"/>
      <c r="D8" s="3"/>
      <c r="E8" s="11">
        <v>0</v>
      </c>
      <c r="F8" s="11">
        <v>-178404</v>
      </c>
      <c r="G8" s="11">
        <v>-367513</v>
      </c>
      <c r="H8" s="11">
        <v>-378539</v>
      </c>
      <c r="I8" s="11">
        <v>-389893</v>
      </c>
      <c r="J8" s="11">
        <v>-401590</v>
      </c>
      <c r="K8" t="s">
        <v>13</v>
      </c>
    </row>
    <row r="9" spans="1:11" x14ac:dyDescent="0.35">
      <c r="A9" t="s">
        <v>11</v>
      </c>
      <c r="B9" s="3"/>
      <c r="C9" s="3"/>
      <c r="D9" s="3"/>
      <c r="E9" s="11">
        <v>0</v>
      </c>
      <c r="F9" s="11">
        <v>-19415</v>
      </c>
      <c r="G9" s="11">
        <v>-19901</v>
      </c>
      <c r="H9" s="11">
        <v>-20398</v>
      </c>
      <c r="I9" s="11">
        <v>-20908</v>
      </c>
      <c r="J9" s="11">
        <v>-21431</v>
      </c>
      <c r="K9" t="s">
        <v>14</v>
      </c>
    </row>
    <row r="10" spans="1:11" x14ac:dyDescent="0.35">
      <c r="A10" t="s">
        <v>12</v>
      </c>
      <c r="B10" s="3"/>
      <c r="C10" s="3"/>
      <c r="D10" s="3"/>
      <c r="E10" s="11">
        <v>0</v>
      </c>
      <c r="F10" s="11">
        <v>-234733</v>
      </c>
      <c r="G10" s="11">
        <v>-245297</v>
      </c>
      <c r="H10" s="11">
        <v>-256231</v>
      </c>
      <c r="I10" s="11">
        <v>-256531</v>
      </c>
      <c r="J10" s="11">
        <v>-262945</v>
      </c>
      <c r="K10" t="s">
        <v>15</v>
      </c>
    </row>
    <row r="11" spans="1:11" x14ac:dyDescent="0.35">
      <c r="A11" s="1" t="s">
        <v>0</v>
      </c>
      <c r="B11" s="4"/>
      <c r="C11" s="4"/>
      <c r="D11" s="4"/>
      <c r="E11" s="12">
        <f>SUM(E5:E10)</f>
        <v>-61364</v>
      </c>
      <c r="F11" s="12">
        <f t="shared" ref="F11:J11" si="0">SUM(F5:F10)</f>
        <v>-106849</v>
      </c>
      <c r="G11" s="12">
        <f t="shared" si="0"/>
        <v>-557463</v>
      </c>
      <c r="H11" s="12">
        <f t="shared" si="0"/>
        <v>-639495</v>
      </c>
      <c r="I11" s="12">
        <f t="shared" si="0"/>
        <v>-771667</v>
      </c>
      <c r="J11" s="12">
        <f t="shared" si="0"/>
        <v>-858317</v>
      </c>
    </row>
    <row r="12" spans="1:11" x14ac:dyDescent="0.35">
      <c r="A12" s="1" t="s">
        <v>41</v>
      </c>
      <c r="B12" s="5"/>
      <c r="C12" s="5"/>
      <c r="D12" s="5"/>
      <c r="E12" s="12">
        <f>E5+E6+E7+E8</f>
        <v>-61364</v>
      </c>
      <c r="F12" s="12">
        <f t="shared" ref="F12:J12" si="1">F5+F6+F7+F8</f>
        <v>147299</v>
      </c>
      <c r="G12" s="12">
        <f t="shared" si="1"/>
        <v>-292265</v>
      </c>
      <c r="H12" s="12">
        <f t="shared" si="1"/>
        <v>-362866</v>
      </c>
      <c r="I12" s="12">
        <f t="shared" si="1"/>
        <v>-494228</v>
      </c>
      <c r="J12" s="12">
        <f t="shared" si="1"/>
        <v>-573941</v>
      </c>
      <c r="K12" s="5"/>
    </row>
    <row r="13" spans="1:11" s="1" customFormat="1" x14ac:dyDescent="0.35">
      <c r="A13" s="1" t="s">
        <v>42</v>
      </c>
      <c r="E13" s="12">
        <f>E12</f>
        <v>-61364</v>
      </c>
      <c r="F13" s="12">
        <f>E13+F12</f>
        <v>85935</v>
      </c>
      <c r="G13" s="12">
        <f t="shared" ref="G13:J13" si="2">F13+G12</f>
        <v>-206330</v>
      </c>
      <c r="H13" s="12">
        <f t="shared" si="2"/>
        <v>-569196</v>
      </c>
      <c r="I13" s="12">
        <f t="shared" si="2"/>
        <v>-1063424</v>
      </c>
      <c r="J13" s="12">
        <f t="shared" si="2"/>
        <v>-1637365</v>
      </c>
    </row>
    <row r="14" spans="1:11" s="1" customFormat="1" x14ac:dyDescent="0.35">
      <c r="E14" s="5"/>
      <c r="F14" s="5"/>
      <c r="G14" s="5"/>
      <c r="H14" s="5"/>
      <c r="I14" s="5"/>
      <c r="J14" s="5"/>
    </row>
    <row r="15" spans="1:11" x14ac:dyDescent="0.35">
      <c r="A15" s="1" t="s">
        <v>16</v>
      </c>
      <c r="B15" s="9" t="s">
        <v>26</v>
      </c>
      <c r="C15" s="9" t="s">
        <v>27</v>
      </c>
      <c r="D15" s="9" t="s">
        <v>28</v>
      </c>
      <c r="E15" s="9" t="s">
        <v>29</v>
      </c>
      <c r="F15" s="9" t="s">
        <v>30</v>
      </c>
      <c r="G15" s="9" t="s">
        <v>31</v>
      </c>
      <c r="H15" s="9" t="s">
        <v>32</v>
      </c>
      <c r="I15" s="9" t="s">
        <v>33</v>
      </c>
      <c r="J15" s="9" t="s">
        <v>34</v>
      </c>
    </row>
    <row r="16" spans="1:11" x14ac:dyDescent="0.35">
      <c r="A16" s="6" t="s">
        <v>0</v>
      </c>
      <c r="B16" s="2">
        <v>-691128</v>
      </c>
      <c r="C16" s="2">
        <v>-829955</v>
      </c>
      <c r="D16" s="2">
        <v>-327065</v>
      </c>
      <c r="E16" s="2">
        <v>-61364</v>
      </c>
      <c r="F16" s="2">
        <v>325703</v>
      </c>
      <c r="G16" s="2">
        <v>409012</v>
      </c>
      <c r="H16" s="2">
        <v>633457</v>
      </c>
      <c r="I16" s="2">
        <v>776610</v>
      </c>
      <c r="J16" s="2">
        <v>879818</v>
      </c>
    </row>
    <row r="17" spans="1:13" x14ac:dyDescent="0.35">
      <c r="A17" t="s">
        <v>4</v>
      </c>
      <c r="B17" s="2"/>
      <c r="C17" s="2"/>
      <c r="D17" s="2"/>
      <c r="E17" s="2">
        <v>0</v>
      </c>
      <c r="F17" s="2">
        <v>0</v>
      </c>
      <c r="G17" s="2">
        <v>-2542745</v>
      </c>
      <c r="H17" s="2">
        <v>-3248762</v>
      </c>
      <c r="I17" s="2">
        <v>-3855073</v>
      </c>
      <c r="J17" s="2">
        <v>-4546231</v>
      </c>
      <c r="K17" t="s">
        <v>18</v>
      </c>
    </row>
    <row r="18" spans="1:13" x14ac:dyDescent="0.35">
      <c r="A18" t="s">
        <v>5</v>
      </c>
      <c r="B18" s="2"/>
      <c r="C18" s="2"/>
      <c r="D18" s="2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</row>
    <row r="19" spans="1:13" x14ac:dyDescent="0.35">
      <c r="A19" t="s">
        <v>6</v>
      </c>
      <c r="B19" s="2"/>
      <c r="C19" s="2"/>
      <c r="D19" s="2"/>
      <c r="E19" s="2">
        <v>0</v>
      </c>
      <c r="F19" s="2">
        <v>0</v>
      </c>
      <c r="G19" s="2">
        <v>775554</v>
      </c>
      <c r="H19" s="2">
        <v>961543</v>
      </c>
      <c r="I19" s="2">
        <v>1157934</v>
      </c>
      <c r="J19" s="2">
        <v>1704860</v>
      </c>
      <c r="K19" t="s">
        <v>19</v>
      </c>
      <c r="M19" s="2"/>
    </row>
    <row r="20" spans="1:13" x14ac:dyDescent="0.35">
      <c r="A20" t="s">
        <v>7</v>
      </c>
      <c r="B20" s="2"/>
      <c r="C20" s="2"/>
      <c r="D20" s="2"/>
      <c r="E20" s="2">
        <v>0</v>
      </c>
      <c r="F20" s="2">
        <v>0</v>
      </c>
      <c r="G20" s="2">
        <v>-360896</v>
      </c>
      <c r="H20" s="2">
        <v>-216537</v>
      </c>
      <c r="I20" s="2">
        <v>-144358</v>
      </c>
      <c r="J20" s="2">
        <v>0</v>
      </c>
      <c r="K20" t="s">
        <v>20</v>
      </c>
    </row>
    <row r="21" spans="1:13" x14ac:dyDescent="0.35">
      <c r="A21" t="s">
        <v>8</v>
      </c>
      <c r="B21" s="2"/>
      <c r="C21" s="2"/>
      <c r="D21" s="2"/>
      <c r="E21" s="2">
        <v>0</v>
      </c>
      <c r="F21" s="2">
        <v>0</v>
      </c>
      <c r="G21" s="2">
        <v>8009</v>
      </c>
      <c r="H21" s="2">
        <v>8399</v>
      </c>
      <c r="I21" s="2">
        <v>8823</v>
      </c>
      <c r="J21" s="2">
        <v>7869</v>
      </c>
    </row>
    <row r="22" spans="1:13" x14ac:dyDescent="0.35">
      <c r="A22" t="s">
        <v>17</v>
      </c>
      <c r="B22" s="2"/>
      <c r="C22" s="2"/>
      <c r="D22" s="2"/>
      <c r="E22" s="2">
        <v>0</v>
      </c>
      <c r="F22" s="2">
        <v>0</v>
      </c>
      <c r="G22" s="2">
        <v>644785</v>
      </c>
      <c r="H22" s="2">
        <v>725550</v>
      </c>
      <c r="I22" s="2">
        <v>805179</v>
      </c>
      <c r="J22" s="2">
        <v>900488</v>
      </c>
      <c r="K22" t="s">
        <v>21</v>
      </c>
    </row>
    <row r="23" spans="1:13" x14ac:dyDescent="0.35">
      <c r="A23" t="s">
        <v>9</v>
      </c>
      <c r="B23" s="2"/>
      <c r="C23" s="2"/>
      <c r="D23" s="2"/>
      <c r="E23" s="2">
        <v>0</v>
      </c>
      <c r="F23" s="2">
        <v>0</v>
      </c>
      <c r="G23" s="2">
        <v>-1475293</v>
      </c>
      <c r="H23" s="2">
        <v>-1769807</v>
      </c>
      <c r="I23" s="2">
        <f>--2027496</f>
        <v>2027496</v>
      </c>
      <c r="J23" s="2">
        <v>-1933014</v>
      </c>
    </row>
    <row r="24" spans="1:13" x14ac:dyDescent="0.35">
      <c r="A24" s="1" t="s">
        <v>0</v>
      </c>
      <c r="B24" s="5"/>
      <c r="C24" s="5"/>
      <c r="D24" s="5"/>
      <c r="E24" s="5">
        <f t="shared" ref="E24:J24" si="3">SUM(E16:E22)</f>
        <v>-61364</v>
      </c>
      <c r="F24" s="5">
        <f t="shared" si="3"/>
        <v>325703</v>
      </c>
      <c r="G24" s="5">
        <f t="shared" si="3"/>
        <v>-1066281</v>
      </c>
      <c r="H24" s="5">
        <f t="shared" si="3"/>
        <v>-1136350</v>
      </c>
      <c r="I24" s="5">
        <f t="shared" si="3"/>
        <v>-1250885</v>
      </c>
      <c r="J24" s="5">
        <f t="shared" si="3"/>
        <v>-1053196</v>
      </c>
    </row>
    <row r="25" spans="1:13" x14ac:dyDescent="0.35">
      <c r="A25" s="1" t="s">
        <v>41</v>
      </c>
      <c r="B25" s="5"/>
      <c r="C25" s="5"/>
      <c r="D25" s="5"/>
      <c r="E25" s="5">
        <f>E16+E17+E18+E19+E20+E21</f>
        <v>-61364</v>
      </c>
      <c r="F25" s="5">
        <f t="shared" ref="F25:J25" si="4">F16+F17+F18+F19+F20+F21</f>
        <v>325703</v>
      </c>
      <c r="G25" s="5">
        <f t="shared" si="4"/>
        <v>-1711066</v>
      </c>
      <c r="H25" s="5">
        <f t="shared" si="4"/>
        <v>-1861900</v>
      </c>
      <c r="I25" s="5">
        <f t="shared" si="4"/>
        <v>-2056064</v>
      </c>
      <c r="J25" s="5">
        <f t="shared" si="4"/>
        <v>-1953684</v>
      </c>
      <c r="K25" s="5"/>
    </row>
    <row r="26" spans="1:13" s="1" customFormat="1" x14ac:dyDescent="0.35">
      <c r="A26" s="1" t="s">
        <v>42</v>
      </c>
      <c r="E26" s="5">
        <f>E25</f>
        <v>-61364</v>
      </c>
      <c r="F26" s="5">
        <f>E26+F25</f>
        <v>264339</v>
      </c>
      <c r="G26" s="5">
        <f t="shared" ref="G26" si="5">F26+G25</f>
        <v>-1446727</v>
      </c>
      <c r="H26" s="5">
        <f t="shared" ref="H26" si="6">G26+H25</f>
        <v>-3308627</v>
      </c>
      <c r="I26" s="5">
        <f t="shared" ref="I26" si="7">H26+I25</f>
        <v>-5364691</v>
      </c>
      <c r="J26" s="5">
        <f t="shared" ref="J26" si="8">I26+J25</f>
        <v>-7318375</v>
      </c>
    </row>
    <row r="28" spans="1:13" x14ac:dyDescent="0.35">
      <c r="A28" s="1" t="s">
        <v>40</v>
      </c>
      <c r="B28" s="9" t="s">
        <v>26</v>
      </c>
      <c r="C28" s="9" t="s">
        <v>27</v>
      </c>
      <c r="D28" s="9" t="s">
        <v>28</v>
      </c>
      <c r="E28" s="9" t="s">
        <v>29</v>
      </c>
      <c r="F28" s="9" t="s">
        <v>30</v>
      </c>
      <c r="G28" s="9" t="s">
        <v>31</v>
      </c>
      <c r="H28" s="9" t="s">
        <v>32</v>
      </c>
      <c r="I28" s="9" t="s">
        <v>33</v>
      </c>
      <c r="J28" s="9" t="s">
        <v>34</v>
      </c>
    </row>
    <row r="29" spans="1:13" x14ac:dyDescent="0.35">
      <c r="A29" s="6" t="s">
        <v>0</v>
      </c>
      <c r="B29" s="11">
        <v>-691128</v>
      </c>
      <c r="C29" s="11">
        <v>-829955</v>
      </c>
      <c r="D29" s="11">
        <v>-327065</v>
      </c>
      <c r="E29" s="11">
        <v>-61364</v>
      </c>
      <c r="F29" s="11">
        <v>325703</v>
      </c>
      <c r="G29" s="11">
        <v>409012</v>
      </c>
      <c r="H29" s="11">
        <v>633457</v>
      </c>
      <c r="I29" s="11">
        <v>776610</v>
      </c>
      <c r="J29" s="11">
        <v>879818</v>
      </c>
    </row>
    <row r="30" spans="1:13" x14ac:dyDescent="0.35">
      <c r="A30" t="s">
        <v>4</v>
      </c>
      <c r="E30" s="11">
        <v>0</v>
      </c>
      <c r="F30" s="11">
        <v>0</v>
      </c>
      <c r="G30" s="11">
        <v>-1563697</v>
      </c>
      <c r="H30" s="11">
        <v>-2155596</v>
      </c>
      <c r="I30" s="11">
        <v>-2701967</v>
      </c>
      <c r="J30" s="11">
        <v>-2884778</v>
      </c>
      <c r="K30" t="s">
        <v>23</v>
      </c>
      <c r="M30" s="8"/>
    </row>
    <row r="31" spans="1:13" x14ac:dyDescent="0.35">
      <c r="A31" t="s">
        <v>6</v>
      </c>
      <c r="E31" s="11">
        <v>0</v>
      </c>
      <c r="F31" s="11">
        <v>0</v>
      </c>
      <c r="G31" s="11">
        <v>620443</v>
      </c>
      <c r="H31" s="11">
        <v>801286</v>
      </c>
      <c r="I31" s="11">
        <v>992515</v>
      </c>
      <c r="J31" s="11">
        <v>1193402</v>
      </c>
      <c r="K31" t="s">
        <v>24</v>
      </c>
    </row>
    <row r="32" spans="1:13" x14ac:dyDescent="0.35">
      <c r="A32" t="s">
        <v>7</v>
      </c>
      <c r="E32" s="11">
        <v>0</v>
      </c>
      <c r="F32" s="11">
        <v>0</v>
      </c>
      <c r="G32" s="11">
        <v>-288716</v>
      </c>
      <c r="H32" s="11">
        <v>-173230</v>
      </c>
      <c r="I32" s="11">
        <v>-115487</v>
      </c>
      <c r="J32" s="11">
        <v>0</v>
      </c>
      <c r="K32" t="s">
        <v>20</v>
      </c>
      <c r="M32" s="2"/>
    </row>
    <row r="33" spans="1:11" x14ac:dyDescent="0.35">
      <c r="A33" t="s">
        <v>8</v>
      </c>
      <c r="E33" s="11">
        <v>0</v>
      </c>
      <c r="F33" s="11">
        <v>0</v>
      </c>
      <c r="G33" s="11">
        <v>8009</v>
      </c>
      <c r="H33" s="11">
        <v>8399</v>
      </c>
      <c r="I33" s="11">
        <v>8823</v>
      </c>
      <c r="J33" s="11">
        <v>7869</v>
      </c>
    </row>
    <row r="34" spans="1:11" x14ac:dyDescent="0.35">
      <c r="A34" t="s">
        <v>22</v>
      </c>
      <c r="E34" s="11">
        <v>0</v>
      </c>
      <c r="F34" s="11">
        <v>0</v>
      </c>
      <c r="G34" s="11">
        <v>349144</v>
      </c>
      <c r="H34" s="11">
        <v>381634</v>
      </c>
      <c r="I34" s="11">
        <v>411398</v>
      </c>
      <c r="J34" s="11">
        <v>437458</v>
      </c>
      <c r="K34" t="s">
        <v>25</v>
      </c>
    </row>
    <row r="35" spans="1:11" x14ac:dyDescent="0.35">
      <c r="A35" s="6" t="s">
        <v>9</v>
      </c>
      <c r="B35" s="6"/>
      <c r="C35" s="6"/>
      <c r="D35" s="6"/>
      <c r="E35" s="13">
        <v>0</v>
      </c>
      <c r="F35" s="13">
        <v>0</v>
      </c>
      <c r="G35" s="13">
        <v>-874817</v>
      </c>
      <c r="H35" s="13">
        <v>-1137507</v>
      </c>
      <c r="I35" s="13">
        <v>-1404718</v>
      </c>
      <c r="J35" s="13">
        <v>-1246050</v>
      </c>
    </row>
    <row r="36" spans="1:11" x14ac:dyDescent="0.35">
      <c r="A36" s="1" t="s">
        <v>0</v>
      </c>
      <c r="B36" s="1"/>
      <c r="C36" s="1"/>
      <c r="D36" s="1"/>
      <c r="E36" s="12">
        <f t="shared" ref="E36:J36" si="9">SUM(E29:E34)</f>
        <v>-61364</v>
      </c>
      <c r="F36" s="12">
        <f t="shared" si="9"/>
        <v>325703</v>
      </c>
      <c r="G36" s="12">
        <f t="shared" si="9"/>
        <v>-465805</v>
      </c>
      <c r="H36" s="12">
        <f t="shared" si="9"/>
        <v>-504050</v>
      </c>
      <c r="I36" s="12">
        <f t="shared" si="9"/>
        <v>-628108</v>
      </c>
      <c r="J36" s="12">
        <f t="shared" si="9"/>
        <v>-366231</v>
      </c>
    </row>
    <row r="37" spans="1:11" x14ac:dyDescent="0.35">
      <c r="A37" s="1" t="s">
        <v>41</v>
      </c>
      <c r="E37" s="12">
        <f>E29+E30+E31+E32+E33</f>
        <v>-61364</v>
      </c>
      <c r="F37" s="12">
        <f t="shared" ref="F37:J37" si="10">F29+F30+F31+F32+F33</f>
        <v>325703</v>
      </c>
      <c r="G37" s="12">
        <f t="shared" si="10"/>
        <v>-814949</v>
      </c>
      <c r="H37" s="12">
        <f t="shared" si="10"/>
        <v>-885684</v>
      </c>
      <c r="I37" s="12">
        <f t="shared" si="10"/>
        <v>-1039506</v>
      </c>
      <c r="J37" s="12">
        <f t="shared" si="10"/>
        <v>-803689</v>
      </c>
      <c r="K37" s="5"/>
    </row>
    <row r="38" spans="1:11" s="1" customFormat="1" x14ac:dyDescent="0.35">
      <c r="A38" s="1" t="s">
        <v>42</v>
      </c>
      <c r="E38" s="12">
        <f>E37</f>
        <v>-61364</v>
      </c>
      <c r="F38" s="12">
        <f>E38+F37</f>
        <v>264339</v>
      </c>
      <c r="G38" s="12">
        <f t="shared" ref="G38" si="11">F38+G37</f>
        <v>-550610</v>
      </c>
      <c r="H38" s="12">
        <f t="shared" ref="H38" si="12">G38+H37</f>
        <v>-1436294</v>
      </c>
      <c r="I38" s="12">
        <f t="shared" ref="I38" si="13">H38+I37</f>
        <v>-2475800</v>
      </c>
      <c r="J38" s="12">
        <f t="shared" ref="J38" si="14">I38+J37</f>
        <v>-3279489</v>
      </c>
    </row>
    <row r="40" spans="1:11" x14ac:dyDescent="0.35">
      <c r="B40" s="9" t="s">
        <v>26</v>
      </c>
      <c r="C40" s="9" t="s">
        <v>27</v>
      </c>
      <c r="D40" s="9" t="s">
        <v>28</v>
      </c>
      <c r="E40" s="9" t="s">
        <v>29</v>
      </c>
      <c r="F40" s="9" t="s">
        <v>30</v>
      </c>
      <c r="G40" s="9" t="s">
        <v>31</v>
      </c>
      <c r="H40" s="9" t="s">
        <v>32</v>
      </c>
      <c r="I40" s="9" t="s">
        <v>33</v>
      </c>
      <c r="J40" s="9" t="s">
        <v>34</v>
      </c>
    </row>
    <row r="41" spans="1:11" x14ac:dyDescent="0.35">
      <c r="A41" s="1" t="s">
        <v>35</v>
      </c>
      <c r="E41" s="11">
        <f>E12-E37</f>
        <v>0</v>
      </c>
      <c r="F41" s="11">
        <f>F12-F37</f>
        <v>-178404</v>
      </c>
      <c r="G41" s="11">
        <f>G12-G37</f>
        <v>522684</v>
      </c>
      <c r="H41" s="11">
        <f>H12-H37</f>
        <v>522818</v>
      </c>
      <c r="I41" s="11">
        <f>I12-I37</f>
        <v>545278</v>
      </c>
      <c r="J41" s="11">
        <f>J12-J37</f>
        <v>229748</v>
      </c>
    </row>
    <row r="42" spans="1:11" x14ac:dyDescent="0.35">
      <c r="A42" s="1" t="s">
        <v>37</v>
      </c>
      <c r="E42" s="11">
        <f>-E8</f>
        <v>0</v>
      </c>
      <c r="F42" s="11">
        <f>-F8</f>
        <v>178404</v>
      </c>
      <c r="G42" s="11">
        <f>-G8</f>
        <v>367513</v>
      </c>
      <c r="H42" s="11">
        <f>-H8</f>
        <v>378539</v>
      </c>
      <c r="I42" s="11">
        <f>-I8</f>
        <v>389893</v>
      </c>
      <c r="J42" s="11">
        <f>-J8</f>
        <v>401590</v>
      </c>
    </row>
    <row r="43" spans="1:11" x14ac:dyDescent="0.35">
      <c r="A43" s="1" t="s">
        <v>38</v>
      </c>
      <c r="E43" s="7"/>
      <c r="F43" s="8">
        <f>F41/F42</f>
        <v>-1</v>
      </c>
      <c r="G43" s="8">
        <f t="shared" ref="G43:J43" si="15">G41/G42</f>
        <v>1.4222190779645889</v>
      </c>
      <c r="H43" s="8">
        <f t="shared" si="15"/>
        <v>1.3811469888175327</v>
      </c>
      <c r="I43" s="8">
        <f t="shared" si="15"/>
        <v>1.3985324178684921</v>
      </c>
      <c r="J43" s="8">
        <f t="shared" si="15"/>
        <v>0.57209591872307575</v>
      </c>
    </row>
    <row r="44" spans="1:11" x14ac:dyDescent="0.35">
      <c r="A44" s="1"/>
      <c r="E44" s="2"/>
      <c r="F44" s="2"/>
      <c r="G44" s="2"/>
      <c r="H44" s="2"/>
      <c r="I44" s="2"/>
      <c r="J44" s="2"/>
    </row>
    <row r="45" spans="1:11" x14ac:dyDescent="0.35">
      <c r="A45" s="1"/>
      <c r="B45" s="9" t="s">
        <v>26</v>
      </c>
      <c r="C45" s="9" t="s">
        <v>27</v>
      </c>
      <c r="D45" s="9" t="s">
        <v>28</v>
      </c>
      <c r="E45" s="9" t="s">
        <v>29</v>
      </c>
      <c r="F45" s="9" t="s">
        <v>30</v>
      </c>
      <c r="G45" s="9" t="s">
        <v>31</v>
      </c>
      <c r="H45" s="9" t="s">
        <v>32</v>
      </c>
      <c r="I45" s="9" t="s">
        <v>33</v>
      </c>
      <c r="J45" s="9" t="s">
        <v>34</v>
      </c>
    </row>
    <row r="46" spans="1:11" x14ac:dyDescent="0.35">
      <c r="A46" s="1" t="s">
        <v>39</v>
      </c>
      <c r="E46" s="11">
        <f>E13-E38</f>
        <v>0</v>
      </c>
      <c r="F46" s="11">
        <f>F13-F38</f>
        <v>-178404</v>
      </c>
      <c r="G46" s="11">
        <f>G13-G38</f>
        <v>344280</v>
      </c>
      <c r="H46" s="11">
        <f>H13-H38</f>
        <v>867098</v>
      </c>
      <c r="I46" s="11">
        <f>I13-I38</f>
        <v>1412376</v>
      </c>
      <c r="J46" s="14">
        <f>J13-J38</f>
        <v>1642124</v>
      </c>
    </row>
    <row r="47" spans="1:11" x14ac:dyDescent="0.35">
      <c r="A47" s="1" t="s">
        <v>36</v>
      </c>
      <c r="E47" s="11">
        <f>-E8</f>
        <v>0</v>
      </c>
      <c r="F47" s="11">
        <f>E47-F8</f>
        <v>178404</v>
      </c>
      <c r="G47" s="11">
        <f>F47-G8</f>
        <v>545917</v>
      </c>
      <c r="H47" s="11">
        <f>G47-H8</f>
        <v>924456</v>
      </c>
      <c r="I47" s="11">
        <f>H47-I8</f>
        <v>1314349</v>
      </c>
      <c r="J47" s="14">
        <f>I47-J8</f>
        <v>1715939</v>
      </c>
    </row>
    <row r="48" spans="1:11" x14ac:dyDescent="0.35">
      <c r="A48" s="1" t="s">
        <v>43</v>
      </c>
      <c r="F48" s="8">
        <f>F46/F47</f>
        <v>-1</v>
      </c>
      <c r="G48" s="8">
        <f t="shared" ref="G48:J48" si="16">G46/G47</f>
        <v>0.6306453178779925</v>
      </c>
      <c r="H48" s="8">
        <f t="shared" si="16"/>
        <v>0.93795486210268531</v>
      </c>
      <c r="I48" s="8">
        <f t="shared" si="16"/>
        <v>1.074582169575965</v>
      </c>
      <c r="J48" s="10">
        <f t="shared" si="16"/>
        <v>0.95698273656581034</v>
      </c>
    </row>
  </sheetData>
  <pageMargins left="0.7" right="0.7" top="0.75" bottom="0.75" header="0.3" footer="0.3"/>
  <pageSetup paperSize="9" orientation="portrait" horizontalDpi="4294967294" verticalDpi="0" r:id="rId1"/>
  <ignoredErrors>
    <ignoredError sqref="E36 F36:J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2021-08-02T01:04:42Z</dcterms:created>
  <dcterms:modified xsi:type="dcterms:W3CDTF">2021-08-25T11:00:27Z</dcterms:modified>
</cp:coreProperties>
</file>